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清野\Desktop\証明書  2024.5.1\交付願\"/>
    </mc:Choice>
  </mc:AlternateContent>
  <bookViews>
    <workbookView xWindow="0" yWindow="0" windowWidth="28800" windowHeight="12120"/>
  </bookViews>
  <sheets>
    <sheet name="HP用" sheetId="5" r:id="rId1"/>
  </sheets>
  <definedNames>
    <definedName name="_xlnm.Print_Area" localSheetId="0">HP用!$A$5:$R$43</definedName>
  </definedNames>
  <calcPr calcId="162913"/>
</workbook>
</file>

<file path=xl/calcChain.xml><?xml version="1.0" encoding="utf-8"?>
<calcChain xmlns="http://schemas.openxmlformats.org/spreadsheetml/2006/main">
  <c r="S9" i="5" l="1"/>
  <c r="S41" i="5" l="1"/>
  <c r="S38" i="5"/>
  <c r="K34" i="5"/>
  <c r="J34" i="5" s="1"/>
  <c r="D34" i="5"/>
  <c r="C33" i="5"/>
  <c r="S31" i="5"/>
  <c r="D29" i="5"/>
  <c r="G33" i="5" s="1"/>
  <c r="H28" i="5"/>
  <c r="H27" i="5"/>
  <c r="S26" i="5"/>
  <c r="H26" i="5"/>
  <c r="S25" i="5"/>
  <c r="H25" i="5"/>
  <c r="S24" i="5"/>
  <c r="H24" i="5"/>
  <c r="V22" i="5"/>
  <c r="S22" i="5"/>
  <c r="S19" i="5"/>
  <c r="S17" i="5"/>
  <c r="S15" i="5"/>
  <c r="S14" i="5"/>
  <c r="S13" i="5"/>
  <c r="S12" i="5"/>
  <c r="S11" i="5"/>
  <c r="S10" i="5"/>
  <c r="S7" i="5"/>
  <c r="H29" i="5" l="1"/>
  <c r="F34" i="5" s="1"/>
</calcChain>
</file>

<file path=xl/sharedStrings.xml><?xml version="1.0" encoding="utf-8"?>
<sst xmlns="http://schemas.openxmlformats.org/spreadsheetml/2006/main" count="77" uniqueCount="64">
  <si>
    <t>下記の通り交付してくださいますようお願いいたします。</t>
    <rPh sb="0" eb="2">
      <t>カキ</t>
    </rPh>
    <rPh sb="3" eb="4">
      <t>トオ</t>
    </rPh>
    <rPh sb="5" eb="7">
      <t>コウフ</t>
    </rPh>
    <rPh sb="18" eb="19">
      <t>ネガ</t>
    </rPh>
    <phoneticPr fontId="1"/>
  </si>
  <si>
    <t>備考</t>
    <rPh sb="0" eb="2">
      <t>ビコウ</t>
    </rPh>
    <phoneticPr fontId="1"/>
  </si>
  <si>
    <t>関西高等学校　校長　殿</t>
    <rPh sb="0" eb="2">
      <t>カンゼイ</t>
    </rPh>
    <rPh sb="2" eb="4">
      <t>コウトウ</t>
    </rPh>
    <rPh sb="4" eb="6">
      <t>ガッコウ</t>
    </rPh>
    <rPh sb="7" eb="9">
      <t>コウチョウ</t>
    </rPh>
    <rPh sb="10" eb="11">
      <t>ドノ</t>
    </rPh>
    <phoneticPr fontId="1"/>
  </si>
  <si>
    <t>証明書交付願（卒業生用）</t>
    <rPh sb="0" eb="3">
      <t>ショウメイショ</t>
    </rPh>
    <rPh sb="3" eb="5">
      <t>コウフ</t>
    </rPh>
    <rPh sb="5" eb="6">
      <t>ネガ</t>
    </rPh>
    <rPh sb="7" eb="11">
      <t>ソツギョウセイヨウ</t>
    </rPh>
    <phoneticPr fontId="1"/>
  </si>
  <si>
    <t>科　名</t>
    <rPh sb="0" eb="1">
      <t>カ</t>
    </rPh>
    <rPh sb="2" eb="3">
      <t>メイ</t>
    </rPh>
    <phoneticPr fontId="1"/>
  </si>
  <si>
    <t>使用目的</t>
    <rPh sb="0" eb="2">
      <t>シヨウ</t>
    </rPh>
    <rPh sb="2" eb="4">
      <t>モクテキ</t>
    </rPh>
    <phoneticPr fontId="1"/>
  </si>
  <si>
    <t>卒業時氏名</t>
    <rPh sb="0" eb="2">
      <t>ソツギョウ</t>
    </rPh>
    <rPh sb="2" eb="3">
      <t>ジ</t>
    </rPh>
    <rPh sb="3" eb="4">
      <t>シ</t>
    </rPh>
    <rPh sb="4" eb="5">
      <t>メイ</t>
    </rPh>
    <phoneticPr fontId="1"/>
  </si>
  <si>
    <t>　フリガナ</t>
    <phoneticPr fontId="1"/>
  </si>
  <si>
    <t>卒業年</t>
    <rPh sb="0" eb="2">
      <t>ソツギョウ</t>
    </rPh>
    <rPh sb="2" eb="3">
      <t>ネン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</si>
  <si>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</si>
  <si>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</si>
  <si>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</si>
  <si>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</si>
  <si>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</si>
  <si>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－</t>
    <phoneticPr fontId="1"/>
  </si>
  <si>
    <t>コース</t>
    <phoneticPr fontId="1"/>
  </si>
  <si>
    <t>科</t>
    <rPh sb="0" eb="1">
      <t>カ</t>
    </rPh>
    <phoneticPr fontId="1"/>
  </si>
  <si>
    <t>年　３　月卒業</t>
    <rPh sb="0" eb="1">
      <t>ネン</t>
    </rPh>
    <phoneticPr fontId="1"/>
  </si>
  <si>
    <t>）先生</t>
  </si>
  <si>
    <t>)</t>
    <phoneticPr fontId="1"/>
  </si>
  <si>
    <t>（</t>
    <phoneticPr fontId="1"/>
  </si>
  <si>
    <t>本人確認方法</t>
    <rPh sb="0" eb="2">
      <t>ホンニン</t>
    </rPh>
    <rPh sb="2" eb="4">
      <t>カクニン</t>
    </rPh>
    <rPh sb="4" eb="6">
      <t>ホウホウ</t>
    </rPh>
    <phoneticPr fontId="1"/>
  </si>
  <si>
    <t>種    別</t>
    <rPh sb="0" eb="1">
      <t>シュ</t>
    </rPh>
    <rPh sb="5" eb="6">
      <t>ベツ</t>
    </rPh>
    <phoneticPr fontId="1"/>
  </si>
  <si>
    <t>部  数</t>
    <rPh sb="0" eb="1">
      <t>ブ</t>
    </rPh>
    <rPh sb="3" eb="4">
      <t>スウ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</si>
  <si>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</si>
  <si>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</si>
  <si>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電話番号   (　</t>
    <rPh sb="0" eb="1">
      <t>デン</t>
    </rPh>
    <rPh sb="1" eb="2">
      <t>ハナシ</t>
    </rPh>
    <rPh sb="2" eb="3">
      <t>バン</t>
    </rPh>
    <rPh sb="3" eb="4">
      <t>ゴウ</t>
    </rPh>
    <phoneticPr fontId="1"/>
  </si>
  <si>
    <t>★受取方法★</t>
    <rPh sb="1" eb="2">
      <t>ウ</t>
    </rPh>
    <rPh sb="2" eb="3">
      <t>ト</t>
    </rPh>
    <rPh sb="3" eb="5">
      <t>ホウホウ</t>
    </rPh>
    <phoneticPr fontId="1"/>
  </si>
  <si>
    <t>現住所   〒　</t>
    <rPh sb="0" eb="1">
      <t>ゲン</t>
    </rPh>
    <rPh sb="1" eb="2">
      <t>ジュウ</t>
    </rPh>
    <rPh sb="2" eb="3">
      <t>ショ</t>
    </rPh>
    <phoneticPr fontId="1"/>
  </si>
  <si>
    <t>円</t>
    <rPh sb="0" eb="1">
      <t>エン</t>
    </rPh>
    <phoneticPr fontId="1"/>
  </si>
  <si>
    <t>卒業時担任 （</t>
    <rPh sb="0" eb="2">
      <t>ソツギョウ</t>
    </rPh>
    <rPh sb="2" eb="3">
      <t>ジ</t>
    </rPh>
    <rPh sb="3" eb="5">
      <t>タンニン</t>
    </rPh>
    <phoneticPr fontId="1"/>
  </si>
  <si>
    <t>生年月日</t>
    <rPh sb="0" eb="1">
      <t>セイ</t>
    </rPh>
    <rPh sb="1" eb="2">
      <t>ネン</t>
    </rPh>
    <rPh sb="2" eb="3">
      <t>ガツ</t>
    </rPh>
    <rPh sb="3" eb="4">
      <t>ヒ</t>
    </rPh>
    <phoneticPr fontId="1"/>
  </si>
  <si>
    <t>証明手数料合計</t>
    <phoneticPr fontId="1"/>
  </si>
  <si>
    <t>合計通数</t>
    <rPh sb="0" eb="2">
      <t>ゴウケイ</t>
    </rPh>
    <rPh sb="2" eb="3">
      <t>ツウ</t>
    </rPh>
    <rPh sb="3" eb="4">
      <t>スウ</t>
    </rPh>
    <phoneticPr fontId="1"/>
  </si>
  <si>
    <t xml:space="preserve">               ＜ 現住所以外の郵送を希望の場合の郵送先＞</t>
    <rPh sb="17" eb="20">
      <t>ゲンジュウショ</t>
    </rPh>
    <rPh sb="20" eb="22">
      <t>イガイ</t>
    </rPh>
    <rPh sb="23" eb="25">
      <t>ユウソウ</t>
    </rPh>
    <rPh sb="26" eb="28">
      <t>キボウ</t>
    </rPh>
    <rPh sb="29" eb="31">
      <t>バアイ</t>
    </rPh>
    <rPh sb="32" eb="34">
      <t>ユウソウ</t>
    </rPh>
    <rPh sb="34" eb="35">
      <t>サキ</t>
    </rPh>
    <phoneticPr fontId="1"/>
  </si>
  <si>
    <t>郵送料</t>
    <rPh sb="0" eb="3">
      <t>ユウソウリョウ</t>
    </rPh>
    <phoneticPr fontId="1"/>
  </si>
  <si>
    <t>その他の場合
具体的に記入</t>
    <rPh sb="2" eb="3">
      <t>タ</t>
    </rPh>
    <rPh sb="4" eb="6">
      <t>バアイ</t>
    </rPh>
    <rPh sb="7" eb="10">
      <t>グタイテキ</t>
    </rPh>
    <rPh sb="11" eb="13">
      <t>キニュウ</t>
    </rPh>
    <phoneticPr fontId="1"/>
  </si>
  <si>
    <t>その他</t>
    <rPh sb="2" eb="3">
      <t>タ</t>
    </rPh>
    <phoneticPr fontId="1"/>
  </si>
  <si>
    <t>⇒入力</t>
    <rPh sb="1" eb="3">
      <t>ニュウリョク</t>
    </rPh>
    <phoneticPr fontId="1"/>
  </si>
  <si>
    <t>⇒希望があれば入力</t>
    <rPh sb="1" eb="3">
      <t>キボウ</t>
    </rPh>
    <rPh sb="7" eb="9">
      <t>ニュウリョク</t>
    </rPh>
    <phoneticPr fontId="1"/>
  </si>
  <si>
    <t>※経済産業省　電気主任技術者単位取得証明書
※総務省　工事担任者修了証明書
                        については、まず電話でお問合せ下さい。</t>
    <rPh sb="70" eb="72">
      <t>デンワ</t>
    </rPh>
    <rPh sb="74" eb="76">
      <t>トイアワ</t>
    </rPh>
    <rPh sb="77" eb="78">
      <t>クダ</t>
    </rPh>
    <phoneticPr fontId="1"/>
  </si>
  <si>
    <t>代金　　済　　・　未</t>
  </si>
  <si>
    <t xml:space="preserve">
</t>
    <phoneticPr fontId="1"/>
  </si>
  <si>
    <t>★発行期間★
　　調査書、成績証明書、推薦書は卒業後5年まで
　　単位修得証明書は卒業後20年までです。
　　それ以降の発行はできませんが
　　「保存年限経過証明」 の発行はできますので、
　　必要であれば入力して下さい。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</si>
  <si>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</si>
  <si>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</si>
  <si>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⇒プルダウン選択</t>
    <rPh sb="6" eb="8">
      <t>センタク</t>
    </rPh>
    <phoneticPr fontId="1"/>
  </si>
  <si>
    <t>英文での発行希望の場合
氏名のローマ字表記も入力</t>
    <rPh sb="0" eb="2">
      <t>エイブン</t>
    </rPh>
    <rPh sb="4" eb="6">
      <t>ハッコウ</t>
    </rPh>
    <rPh sb="6" eb="8">
      <t>キボウ</t>
    </rPh>
    <rPh sb="9" eb="11">
      <t>バアイ</t>
    </rPh>
    <rPh sb="12" eb="14">
      <t>シメイ</t>
    </rPh>
    <rPh sb="18" eb="19">
      <t>ジ</t>
    </rPh>
    <rPh sb="19" eb="21">
      <t>ヒョウキ</t>
    </rPh>
    <rPh sb="22" eb="24">
      <t>ニュウリョク</t>
    </rPh>
    <phoneticPr fontId="1"/>
  </si>
  <si>
    <t>発行書式</t>
    <rPh sb="0" eb="2">
      <t>ハッコウ</t>
    </rPh>
    <rPh sb="2" eb="4">
      <t>ショシキ</t>
    </rPh>
    <phoneticPr fontId="1"/>
  </si>
  <si>
    <t>★郵送料★
　　証明書
　　　　　1～3通    　110 円
　　　　　4～6通  　  180 円
　　　　　7～10通  　270 円
　　速達は 　　上記 ＋300 円
　　簡易書留は 上記＋350 円</t>
    <phoneticPr fontId="1"/>
  </si>
  <si>
    <t>事務記入</t>
    <rPh sb="0" eb="2">
      <t>ジム</t>
    </rPh>
    <rPh sb="2" eb="4">
      <t>キニュウ</t>
    </rPh>
    <phoneticPr fontId="1"/>
  </si>
  <si>
    <t>普通</t>
    <rPh sb="0" eb="2">
      <t>フツウ</t>
    </rPh>
    <phoneticPr fontId="1"/>
  </si>
  <si>
    <t>科</t>
    <rPh sb="0" eb="1">
      <t>カ</t>
    </rPh>
    <phoneticPr fontId="1"/>
  </si>
  <si>
    <t>商業</t>
    <rPh sb="0" eb="2">
      <t>ショウギョウ</t>
    </rPh>
    <phoneticPr fontId="1"/>
  </si>
  <si>
    <t>ITビジネス</t>
    <phoneticPr fontId="1"/>
  </si>
  <si>
    <t>電気</t>
    <rPh sb="0" eb="2">
      <t>デンキ</t>
    </rPh>
    <phoneticPr fontId="1"/>
  </si>
  <si>
    <t>EIエンジニア</t>
    <phoneticPr fontId="1"/>
  </si>
  <si>
    <t>EIエンジニア</t>
    <phoneticPr fontId="1"/>
  </si>
  <si>
    <t>Eシステム</t>
    <phoneticPr fontId="1"/>
  </si>
  <si>
    <t>ICTクリエイター</t>
    <phoneticPr fontId="1"/>
  </si>
  <si>
    <t>アスリート</t>
    <phoneticPr fontId="1"/>
  </si>
  <si>
    <t>電気</t>
    <rPh sb="0" eb="1">
      <t>デン</t>
    </rPh>
    <rPh sb="1" eb="2">
      <t>キ</t>
    </rPh>
    <phoneticPr fontId="1"/>
  </si>
  <si>
    <t>情報</t>
    <rPh sb="0" eb="1">
      <t>ジョウ</t>
    </rPh>
    <rPh sb="1" eb="2">
      <t>ホウ</t>
    </rPh>
    <phoneticPr fontId="1"/>
  </si>
  <si>
    <t>就職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</si>
</sst>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22"/>
      <color theme="1"/>
      <name val="ＭＳ 明朝"/>
      <family val="1"/>
      <charset val="128"/>
    </font>
    <font>
      <b/>
      <sz val="10"/>
      <color theme="1"/>
      <name val="HGｺﾞｼｯｸM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7.5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3" tint="0.39991454817346722"/>
      </left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 style="thick">
        <color theme="3" tint="0.39991454817346722"/>
      </left>
      <right/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/>
      <right style="thick">
        <color theme="3" tint="0.39988402966399123"/>
      </right>
      <top/>
      <bottom/>
      <diagonal/>
    </border>
    <border>
      <left style="thick">
        <color theme="3" tint="0.39991454817346722"/>
      </left>
      <right/>
      <top/>
      <bottom style="thick">
        <color theme="3" tint="0.39988402966399123"/>
      </bottom>
      <diagonal/>
    </border>
    <border>
      <left/>
      <right/>
      <top/>
      <bottom style="thick">
        <color theme="3" tint="0.39988402966399123"/>
      </bottom>
      <diagonal/>
    </border>
    <border>
      <left/>
      <right style="thick">
        <color theme="3" tint="0.39988402966399123"/>
      </right>
      <top/>
      <bottom style="thick">
        <color theme="3" tint="0.39988402966399123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7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/>
    </xf>
    <xf numFmtId="0" fontId="2" fillId="0" borderId="20" xfId="0" applyFont="1" applyBorder="1" applyAlignment="1"/>
    <xf numFmtId="0" fontId="5" fillId="0" borderId="0" xfId="0" applyFont="1" applyFill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12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 wrapText="1"/>
    </xf>
    <xf numFmtId="0" fontId="2" fillId="0" borderId="0" xfId="0" quotePrefix="1" applyFo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8" fontId="9" fillId="0" borderId="16" xfId="1" applyFont="1" applyFill="1" applyBorder="1" applyAlignment="1">
      <alignment vertical="center" textRotation="255"/>
    </xf>
    <xf numFmtId="0" fontId="2" fillId="0" borderId="40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 shrinkToFit="1"/>
    </xf>
    <xf numFmtId="0" fontId="2" fillId="3" borderId="2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17" fillId="0" borderId="0" xfId="0" applyFont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55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17" fillId="0" borderId="0" xfId="0" applyFont="1" applyFill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8" fillId="0" borderId="0" xfId="0" applyFont="1" applyFill="1">
      <alignment vertical="center"/>
    </xf>
    <xf numFmtId="0" fontId="2" fillId="0" borderId="55" xfId="0" applyFont="1" applyBorder="1" applyAlignment="1">
      <alignment horizontal="centerContinuous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vertical="top"/>
    </xf>
    <xf numFmtId="0" fontId="7" fillId="4" borderId="28" xfId="0" applyFont="1" applyFill="1" applyBorder="1" applyAlignment="1" applyProtection="1">
      <alignment vertical="center" shrinkToFit="1"/>
      <protection locked="0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38" fontId="7" fillId="0" borderId="16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12" fillId="3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38" fontId="12" fillId="0" borderId="37" xfId="1" applyFont="1" applyFill="1" applyBorder="1" applyAlignment="1">
      <alignment horizontal="center" vertical="center"/>
    </xf>
    <xf numFmtId="38" fontId="12" fillId="0" borderId="38" xfId="1" applyFont="1" applyFill="1" applyBorder="1" applyAlignment="1">
      <alignment horizontal="center" vertical="center"/>
    </xf>
    <xf numFmtId="38" fontId="12" fillId="0" borderId="39" xfId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7" fillId="0" borderId="34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4" borderId="15" xfId="0" applyFont="1" applyFill="1" applyBorder="1" applyAlignment="1" applyProtection="1">
      <alignment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7" fillId="4" borderId="28" xfId="0" applyFont="1" applyFill="1" applyBorder="1" applyAlignment="1" applyProtection="1">
      <alignment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56" xfId="0" applyFont="1" applyFill="1" applyBorder="1" applyAlignment="1" applyProtection="1">
      <alignment horizontal="center" vertical="center" shrinkToFit="1"/>
      <protection locked="0"/>
    </xf>
    <xf numFmtId="0" fontId="12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ajor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59531</xdr:colOff>
      <xdr:row>11</xdr:row>
      <xdr:rowOff>11907</xdr:rowOff>
    </xdr:from>
    <xdr:to>
      <xdr:col>17</xdr:col>
      <xdr:colOff>178595</xdr:colOff>
      <xdr:row>14</xdr:row>
      <xdr:rowOff>40482</xdr:rowOff>
    </xdr:to>
    <xdr:sp macro="" textlink="">
      <xdr:nvSpPr>
        <xdr:cNvPr id="2" name="大かっこ 1"/>
        <xdr:cNvSpPr/>
      </xdr:nvSpPr>
      <xdr:spPr>
        <a:xfrm>
          <a:off x="4762500" y="2905126"/>
          <a:ext cx="2035970" cy="95726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3" name="大かっこ 2"/>
        <xdr:cNvSpPr/>
      </xdr:nvSpPr>
      <xdr:spPr>
        <a:xfrm rot="10800000" flipV="1">
          <a:off x="5041106" y="6326982"/>
          <a:ext cx="1524000" cy="85486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5" name="大かっこ 4"/>
        <xdr:cNvSpPr/>
      </xdr:nvSpPr>
      <xdr:spPr>
        <a:xfrm rot="10800000" flipV="1">
          <a:off x="5041106" y="67651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7" name="大かっこ 6"/>
        <xdr:cNvSpPr/>
      </xdr:nvSpPr>
      <xdr:spPr>
        <a:xfrm rot="10800000" flipV="1">
          <a:off x="5041106" y="67651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6" name="大かっこ 5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59531</xdr:colOff>
      <xdr:row>11</xdr:row>
      <xdr:rowOff>11907</xdr:rowOff>
    </xdr:from>
    <xdr:to>
      <xdr:col>17</xdr:col>
      <xdr:colOff>178595</xdr:colOff>
      <xdr:row>14</xdr:row>
      <xdr:rowOff>40482</xdr:rowOff>
    </xdr:to>
    <xdr:sp macro="" textlink="">
      <xdr:nvSpPr>
        <xdr:cNvPr id="8" name="大かっこ 7"/>
        <xdr:cNvSpPr/>
      </xdr:nvSpPr>
      <xdr:spPr>
        <a:xfrm>
          <a:off x="4764881" y="2907507"/>
          <a:ext cx="2052639" cy="9429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59531</xdr:colOff>
      <xdr:row>11</xdr:row>
      <xdr:rowOff>11907</xdr:rowOff>
    </xdr:from>
    <xdr:to>
      <xdr:col>17</xdr:col>
      <xdr:colOff>178595</xdr:colOff>
      <xdr:row>14</xdr:row>
      <xdr:rowOff>40482</xdr:rowOff>
    </xdr:to>
    <xdr:sp macro="" textlink="">
      <xdr:nvSpPr>
        <xdr:cNvPr id="9" name="大かっこ 8"/>
        <xdr:cNvSpPr/>
      </xdr:nvSpPr>
      <xdr:spPr>
        <a:xfrm>
          <a:off x="4764881" y="2907507"/>
          <a:ext cx="2052639" cy="9429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0" name="大かっこ 9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1" name="大かっこ 10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2" name="大かっこ 11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59531</xdr:colOff>
      <xdr:row>11</xdr:row>
      <xdr:rowOff>11907</xdr:rowOff>
    </xdr:from>
    <xdr:to>
      <xdr:col>17</xdr:col>
      <xdr:colOff>178595</xdr:colOff>
      <xdr:row>14</xdr:row>
      <xdr:rowOff>40482</xdr:rowOff>
    </xdr:to>
    <xdr:sp macro="" textlink="">
      <xdr:nvSpPr>
        <xdr:cNvPr id="13" name="大かっこ 12"/>
        <xdr:cNvSpPr/>
      </xdr:nvSpPr>
      <xdr:spPr>
        <a:xfrm>
          <a:off x="4764881" y="2907507"/>
          <a:ext cx="2052639" cy="9429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4" name="大かっこ 13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5" name="大かっこ 14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59531</xdr:colOff>
      <xdr:row>25</xdr:row>
      <xdr:rowOff>59532</xdr:rowOff>
    </xdr:from>
    <xdr:to>
      <xdr:col>16</xdr:col>
      <xdr:colOff>202406</xdr:colOff>
      <xdr:row>27</xdr:row>
      <xdr:rowOff>285751</xdr:rowOff>
    </xdr:to>
    <xdr:sp macro="" textlink="">
      <xdr:nvSpPr>
        <xdr:cNvPr id="16" name="大かっこ 15"/>
        <xdr:cNvSpPr/>
      </xdr:nvSpPr>
      <xdr:spPr>
        <a:xfrm rot="10800000" flipV="1">
          <a:off x="5041106" y="7069932"/>
          <a:ext cx="1524000" cy="87391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科" displayName="科" ref="AA10:AA15" totalsRowShown="0" headerRowDxfId="8" dataDxfId="7">
  <autoFilter ref="AA10:AA15"/>
  <tableColumns count="1">
    <tableColumn id="1" name="科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電気" displayName="電気" ref="AB10:AB12" totalsRowShown="0" headerRowDxfId="5" dataDxfId="4">
  <autoFilter ref="AB10:AB12"/>
  <tableColumns count="1">
    <tableColumn id="1" name="電気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EIエンジニア" displayName="EIエンジニア" ref="AC10:AC13" totalsRowShown="0" headerRowDxfId="2" dataDxfId="1">
  <autoFilter ref="AC10:AC13"/>
  <tableColumns count="1">
    <tableColumn id="1" name="EIエンジニア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="80" zoomScaleNormal="80" workbookViewId="0">
      <selection activeCell="N7" sqref="N7"/>
    </sheetView>
  </sheetViews>
  <sheetFormatPr defaultRowHeight="13.5" x14ac:dyDescent="0.15"/>
  <cols>
    <col min="1" max="1" width="3.25" style="1" customWidth="1"/>
    <col min="2" max="2" width="8.75" style="1" customWidth="1"/>
    <col min="3" max="3" width="13.375" style="1" customWidth="1"/>
    <col min="4" max="4" width="8.625" style="1" customWidth="1"/>
    <col min="5" max="5" width="5.625" style="1" customWidth="1"/>
    <col min="6" max="6" width="3.625" style="1" customWidth="1"/>
    <col min="7" max="7" width="5.625" style="1" customWidth="1"/>
    <col min="8" max="8" width="3.625" style="1" customWidth="1"/>
    <col min="9" max="9" width="5.625" style="1" customWidth="1"/>
    <col min="10" max="17" width="3.625" style="1" customWidth="1"/>
    <col min="18" max="18" width="3.75" style="1" customWidth="1"/>
    <col min="19" max="19" width="4.875" style="1" customWidth="1"/>
    <col min="20" max="20" width="9" style="1"/>
    <col min="21" max="21" width="11.25" style="1" customWidth="1"/>
    <col min="22" max="22" width="9" style="1"/>
    <col min="23" max="23" width="4.5" style="1" customWidth="1"/>
    <col min="24" max="26" width="9" style="1"/>
    <col min="27" max="29" width="9" style="1" hidden="1" customWidth="1"/>
    <col min="30" max="16384" width="9" style="1"/>
  </cols>
  <sheetData>
    <row r="1" spans="1:29" ht="14.25" thickBot="1" x14ac:dyDescent="0.2">
      <c r="T1" s="89"/>
      <c r="U1" s="8"/>
      <c r="V1" s="8"/>
    </row>
    <row r="2" spans="1:29" x14ac:dyDescent="0.15">
      <c r="B2" s="58"/>
      <c r="C2" s="1" t="s">
        <v>38</v>
      </c>
      <c r="G2" s="121" t="s">
        <v>40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T2" s="89"/>
      <c r="U2" s="8"/>
      <c r="V2" s="8"/>
    </row>
    <row r="3" spans="1:29" x14ac:dyDescent="0.15">
      <c r="B3" s="59"/>
      <c r="C3" s="1" t="s">
        <v>46</v>
      </c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  <c r="U3" s="94"/>
    </row>
    <row r="4" spans="1:29" ht="14.25" thickBot="1" x14ac:dyDescent="0.2">
      <c r="B4" s="60"/>
      <c r="C4" s="1" t="s">
        <v>39</v>
      </c>
      <c r="G4" s="127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  <c r="U4" s="94"/>
    </row>
    <row r="5" spans="1:29" ht="14.25" thickBot="1" x14ac:dyDescent="0.2">
      <c r="U5" s="94"/>
    </row>
    <row r="6" spans="1:29" ht="47.25" customHeight="1" thickTop="1" x14ac:dyDescent="0.15">
      <c r="A6" s="131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U6" s="95"/>
    </row>
    <row r="7" spans="1:29" ht="18.75" customHeight="1" x14ac:dyDescent="0.15">
      <c r="A7" s="27"/>
      <c r="B7" s="4"/>
      <c r="C7" s="4"/>
      <c r="D7" s="4"/>
      <c r="E7" s="4"/>
      <c r="F7" s="4"/>
      <c r="G7" s="4"/>
      <c r="H7" s="4"/>
      <c r="I7" s="4"/>
      <c r="J7" s="28" t="s">
        <v>9</v>
      </c>
      <c r="L7" s="62"/>
      <c r="M7" s="28" t="s">
        <v>10</v>
      </c>
      <c r="N7" s="62"/>
      <c r="O7" s="28" t="s">
        <v>11</v>
      </c>
      <c r="P7" s="62"/>
      <c r="Q7" s="28" t="s">
        <v>12</v>
      </c>
      <c r="R7" s="29"/>
      <c r="S7" s="61" t="str">
        <f>IF(OR(L7="",N7="",P7=""),"⇒申込日を入力して下さい","")</f>
        <v>⇒申込日を入力して下さい</v>
      </c>
    </row>
    <row r="8" spans="1:29" ht="20.25" customHeight="1" x14ac:dyDescent="0.15">
      <c r="A8" s="27"/>
      <c r="B8" s="22" t="s">
        <v>2</v>
      </c>
      <c r="C8" s="2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29" ht="24" customHeight="1" x14ac:dyDescent="0.15">
      <c r="A9" s="27"/>
      <c r="B9" s="4"/>
      <c r="C9" s="12" t="s">
        <v>4</v>
      </c>
      <c r="D9" s="134"/>
      <c r="E9" s="134"/>
      <c r="F9" s="22" t="s">
        <v>16</v>
      </c>
      <c r="G9" s="22"/>
      <c r="H9" s="134"/>
      <c r="I9" s="134"/>
      <c r="J9" s="134"/>
      <c r="K9" s="134"/>
      <c r="L9" s="22" t="s">
        <v>15</v>
      </c>
      <c r="N9" s="22"/>
      <c r="O9" s="4"/>
      <c r="P9" s="4"/>
      <c r="Q9" s="4"/>
      <c r="R9" s="3"/>
      <c r="S9" s="61" t="str">
        <f>IF(OR(D9="普通",D9="商業",D9="ITビジネス"),"",IF(AND(D9="電気",D10="昭和"),"",IF(AND(D10="平成",E10&lt;8),"","⇒電気科平成8年3月卒以降の方とEIエンジニア科卒の方は、コースも選択して下さい")))</f>
        <v>⇒電気科平成8年3月卒以降の方とEIエンジニア科卒の方は、コースも選択して下さい</v>
      </c>
    </row>
    <row r="10" spans="1:29" ht="24" customHeight="1" x14ac:dyDescent="0.15">
      <c r="A10" s="27"/>
      <c r="B10" s="4"/>
      <c r="C10" s="12" t="s">
        <v>8</v>
      </c>
      <c r="D10" s="63"/>
      <c r="E10" s="64"/>
      <c r="F10" s="22" t="s">
        <v>17</v>
      </c>
      <c r="G10" s="22"/>
      <c r="H10" s="22"/>
      <c r="I10" s="22"/>
      <c r="J10" s="4"/>
      <c r="K10" s="4"/>
      <c r="L10" s="4"/>
      <c r="M10" s="22"/>
      <c r="N10" s="135"/>
      <c r="O10" s="135"/>
      <c r="P10" s="135"/>
      <c r="Q10" s="135"/>
      <c r="R10" s="136"/>
      <c r="S10" s="61" t="str">
        <f>IF(OR(D10="",E10=""),"⇒卒業した年を和暦で入力して下さい","")</f>
        <v>⇒卒業した年を和暦で入力して下さい</v>
      </c>
      <c r="AA10" s="1" t="s">
        <v>52</v>
      </c>
      <c r="AB10" s="1" t="s">
        <v>55</v>
      </c>
      <c r="AC10" s="1" t="s">
        <v>57</v>
      </c>
    </row>
    <row r="11" spans="1:29" ht="24" customHeight="1" x14ac:dyDescent="0.15">
      <c r="A11" s="27"/>
      <c r="B11" s="4"/>
      <c r="C11" s="22" t="s">
        <v>30</v>
      </c>
      <c r="D11" s="189"/>
      <c r="E11" s="189"/>
      <c r="F11" s="189"/>
      <c r="G11" s="22" t="s">
        <v>18</v>
      </c>
      <c r="K11" s="22"/>
      <c r="L11" s="182"/>
      <c r="M11" s="182"/>
      <c r="N11" s="182"/>
      <c r="O11" s="182"/>
      <c r="P11" s="183"/>
      <c r="Q11" s="183"/>
      <c r="R11" s="3"/>
      <c r="S11" s="61" t="str">
        <f>IF(D11="","⇒担任名が不明な場合は「不明」と入力して下さい","")</f>
        <v>⇒担任名が不明な場合は「不明」と入力して下さい</v>
      </c>
      <c r="AA11" s="1" t="s">
        <v>51</v>
      </c>
      <c r="AB11" s="1" t="s">
        <v>61</v>
      </c>
      <c r="AC11" s="1" t="s">
        <v>58</v>
      </c>
    </row>
    <row r="12" spans="1:29" ht="24" customHeight="1" x14ac:dyDescent="0.15">
      <c r="A12" s="27"/>
      <c r="B12" s="4"/>
      <c r="C12" s="69" t="s">
        <v>48</v>
      </c>
      <c r="D12" s="134"/>
      <c r="E12" s="134"/>
      <c r="F12" s="134"/>
      <c r="G12" s="69"/>
      <c r="H12" s="8"/>
      <c r="I12" s="8"/>
      <c r="J12" s="8"/>
      <c r="K12" s="69"/>
      <c r="L12" s="137" t="s">
        <v>47</v>
      </c>
      <c r="M12" s="138"/>
      <c r="N12" s="138"/>
      <c r="O12" s="138"/>
      <c r="P12" s="138"/>
      <c r="Q12" s="138"/>
      <c r="R12" s="3"/>
      <c r="S12" s="70" t="str">
        <f>IF(D12="","⇒発行書式を選択して下さい",IF(D12="英語","⇒氏名のローマ字を入力して下さい",""))</f>
        <v>⇒発行書式を選択して下さい</v>
      </c>
      <c r="AA12" s="1" t="s">
        <v>53</v>
      </c>
      <c r="AB12" s="1" t="s">
        <v>62</v>
      </c>
      <c r="AC12" s="1" t="s">
        <v>59</v>
      </c>
    </row>
    <row r="13" spans="1:29" ht="24" customHeight="1" x14ac:dyDescent="0.15">
      <c r="A13" s="27"/>
      <c r="B13" s="4"/>
      <c r="C13" s="23" t="s">
        <v>7</v>
      </c>
      <c r="D13" s="187"/>
      <c r="E13" s="187"/>
      <c r="F13" s="187"/>
      <c r="G13" s="187"/>
      <c r="H13" s="187"/>
      <c r="I13" s="187"/>
      <c r="J13" s="22"/>
      <c r="K13" s="22"/>
      <c r="L13" s="139"/>
      <c r="M13" s="139"/>
      <c r="N13" s="139"/>
      <c r="O13" s="139"/>
      <c r="P13" s="139"/>
      <c r="Q13" s="139"/>
      <c r="R13" s="30"/>
      <c r="S13" s="61" t="str">
        <f>IF(OR(D13="",D14=""),"⇒氏名を入力して下さい","")</f>
        <v>⇒氏名を入力して下さい</v>
      </c>
      <c r="V13" s="61"/>
      <c r="AA13" s="1" t="s">
        <v>54</v>
      </c>
      <c r="AC13" s="1" t="s">
        <v>60</v>
      </c>
    </row>
    <row r="14" spans="1:29" ht="31.5" customHeight="1" x14ac:dyDescent="0.15">
      <c r="A14" s="27"/>
      <c r="B14" s="4"/>
      <c r="C14" s="22" t="s">
        <v>6</v>
      </c>
      <c r="D14" s="188"/>
      <c r="E14" s="188"/>
      <c r="F14" s="188"/>
      <c r="G14" s="188"/>
      <c r="H14" s="188"/>
      <c r="I14" s="188"/>
      <c r="J14" s="85"/>
      <c r="K14" s="73"/>
      <c r="L14" s="140"/>
      <c r="M14" s="140"/>
      <c r="N14" s="140"/>
      <c r="O14" s="140"/>
      <c r="P14" s="140"/>
      <c r="Q14" s="140"/>
      <c r="R14" s="3"/>
      <c r="S14" s="61" t="str">
        <f>IF(P11="有","⇒英字入力して下さい","")</f>
        <v/>
      </c>
      <c r="AA14" s="1" t="s">
        <v>55</v>
      </c>
    </row>
    <row r="15" spans="1:29" ht="24" customHeight="1" x14ac:dyDescent="0.15">
      <c r="A15" s="27"/>
      <c r="B15" s="4"/>
      <c r="C15" s="22" t="s">
        <v>31</v>
      </c>
      <c r="D15" s="75"/>
      <c r="E15" s="64"/>
      <c r="F15" s="22" t="s">
        <v>10</v>
      </c>
      <c r="G15" s="65"/>
      <c r="H15" s="85" t="s">
        <v>11</v>
      </c>
      <c r="I15" s="65"/>
      <c r="J15" s="12" t="s">
        <v>12</v>
      </c>
      <c r="K15" s="12"/>
      <c r="L15" s="12"/>
      <c r="M15" s="12"/>
      <c r="N15" s="25"/>
      <c r="O15" s="25"/>
      <c r="P15" s="25"/>
      <c r="Q15" s="25"/>
      <c r="R15" s="3"/>
      <c r="S15" s="61" t="str">
        <f>IF(OR(D15="",E15="",G15="",I15=""),"⇒和暦で生年月日を入力して下さい","")</f>
        <v>⇒和暦で生年月日を入力して下さい</v>
      </c>
      <c r="AA15" s="1" t="s">
        <v>56</v>
      </c>
    </row>
    <row r="16" spans="1:29" ht="24" customHeight="1" x14ac:dyDescent="0.15">
      <c r="A16" s="27"/>
      <c r="B16" s="4"/>
      <c r="C16" s="22" t="s">
        <v>28</v>
      </c>
      <c r="D16" s="81"/>
      <c r="E16" s="85" t="s">
        <v>14</v>
      </c>
      <c r="F16" s="185"/>
      <c r="G16" s="185"/>
      <c r="H16" s="55"/>
      <c r="I16" s="56"/>
      <c r="J16" s="56"/>
      <c r="K16" s="22"/>
      <c r="L16" s="22"/>
      <c r="M16" s="22"/>
      <c r="N16" s="22"/>
      <c r="O16" s="4"/>
      <c r="P16" s="4"/>
      <c r="Q16" s="4"/>
      <c r="R16" s="3"/>
    </row>
    <row r="17" spans="1:26" ht="24" customHeight="1" x14ac:dyDescent="0.15">
      <c r="A17" s="27"/>
      <c r="B17" s="4"/>
      <c r="C17" s="22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85"/>
      <c r="Q17" s="85"/>
      <c r="R17" s="3"/>
      <c r="S17" s="61" t="str">
        <f>IF(OR(D16="",F16="",D17=""),"⇒住所を入力して下さい","")</f>
        <v>⇒住所を入力して下さい</v>
      </c>
    </row>
    <row r="18" spans="1:26" ht="24" customHeight="1" x14ac:dyDescent="0.15">
      <c r="A18" s="27"/>
      <c r="B18" s="4"/>
      <c r="C18" s="22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85"/>
      <c r="Q18" s="85"/>
      <c r="R18" s="3"/>
    </row>
    <row r="19" spans="1:26" ht="24" customHeight="1" x14ac:dyDescent="0.15">
      <c r="A19" s="27"/>
      <c r="B19" s="4"/>
      <c r="C19" s="22" t="s">
        <v>26</v>
      </c>
      <c r="D19" s="130"/>
      <c r="E19" s="130"/>
      <c r="F19" s="26" t="s">
        <v>19</v>
      </c>
      <c r="G19" s="130"/>
      <c r="H19" s="130"/>
      <c r="I19" s="130"/>
      <c r="J19" s="26" t="s">
        <v>14</v>
      </c>
      <c r="K19" s="130"/>
      <c r="L19" s="130"/>
      <c r="M19" s="130"/>
      <c r="N19" s="130"/>
      <c r="O19" s="130"/>
      <c r="P19" s="73"/>
      <c r="Q19" s="73"/>
      <c r="R19" s="3"/>
      <c r="S19" s="61" t="str">
        <f>IF(OR(D19="",G19="",K19=""),"⇒つながりやすい携帯番号等を入力して下さい","")</f>
        <v>⇒つながりやすい携帯番号等を入力して下さい</v>
      </c>
    </row>
    <row r="20" spans="1:26" ht="11.25" customHeight="1" x14ac:dyDescent="0.15">
      <c r="A20" s="27"/>
      <c r="B20" s="4"/>
      <c r="C20" s="4"/>
      <c r="D20" s="7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"/>
      <c r="U20" s="44"/>
    </row>
    <row r="21" spans="1:26" ht="20.25" customHeight="1" x14ac:dyDescent="0.15">
      <c r="A21" s="27"/>
      <c r="B21" s="31" t="s"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"/>
    </row>
    <row r="22" spans="1:26" ht="24.95" customHeight="1" thickBot="1" x14ac:dyDescent="0.2">
      <c r="A22" s="27"/>
      <c r="B22" s="181" t="s">
        <v>5</v>
      </c>
      <c r="C22" s="181"/>
      <c r="D22" s="190" t="s">
        <v>63</v>
      </c>
      <c r="E22" s="190"/>
      <c r="F22" s="190"/>
      <c r="G22" s="190"/>
      <c r="H22" s="71"/>
      <c r="I22" s="66" t="s">
        <v>20</v>
      </c>
      <c r="J22" s="191"/>
      <c r="K22" s="191"/>
      <c r="L22" s="191"/>
      <c r="M22" s="191"/>
      <c r="N22" s="191"/>
      <c r="O22" s="191"/>
      <c r="P22" s="191"/>
      <c r="Q22" s="4" t="s">
        <v>19</v>
      </c>
      <c r="R22" s="3"/>
      <c r="S22" s="61" t="str">
        <f>IF(D22="","⇒使用目的を選択して下さい","")</f>
        <v/>
      </c>
      <c r="V22" s="61" t="str">
        <f>IF(D22="その他","⇒具体的に（　）内に入力して下さい","")</f>
        <v/>
      </c>
    </row>
    <row r="23" spans="1:26" ht="24.95" customHeight="1" thickBot="1" x14ac:dyDescent="0.2">
      <c r="A23" s="27"/>
      <c r="B23" s="169" t="s">
        <v>22</v>
      </c>
      <c r="C23" s="170"/>
      <c r="D23" s="79" t="s">
        <v>23</v>
      </c>
      <c r="E23" s="170" t="s">
        <v>24</v>
      </c>
      <c r="F23" s="170"/>
      <c r="G23" s="170"/>
      <c r="H23" s="170" t="s">
        <v>25</v>
      </c>
      <c r="I23" s="170"/>
      <c r="J23" s="170"/>
      <c r="K23" s="170"/>
      <c r="L23" s="170" t="s">
        <v>21</v>
      </c>
      <c r="M23" s="170"/>
      <c r="N23" s="170"/>
      <c r="O23" s="170"/>
      <c r="P23" s="170"/>
      <c r="Q23" s="171"/>
      <c r="R23" s="3"/>
    </row>
    <row r="24" spans="1:26" ht="26.1" customHeight="1" x14ac:dyDescent="0.15">
      <c r="A24" s="27"/>
      <c r="B24" s="172"/>
      <c r="C24" s="173"/>
      <c r="D24" s="91"/>
      <c r="E24" s="174">
        <v>300</v>
      </c>
      <c r="F24" s="175"/>
      <c r="G24" s="13" t="s">
        <v>29</v>
      </c>
      <c r="H24" s="176" t="str">
        <f>IF(B24="","",D24*E24)</f>
        <v/>
      </c>
      <c r="I24" s="176"/>
      <c r="J24" s="176"/>
      <c r="K24" s="176"/>
      <c r="L24" s="15"/>
      <c r="M24" s="177"/>
      <c r="N24" s="177"/>
      <c r="O24" s="177"/>
      <c r="P24" s="177"/>
      <c r="Q24" s="16"/>
      <c r="R24" s="3"/>
      <c r="S24" s="61" t="str">
        <f>IF(OR(B24="",D24=""),"⇒必要書類を選択し、必要部数を入力して下さい","")</f>
        <v>⇒必要書類を選択し、必要部数を入力して下さい</v>
      </c>
    </row>
    <row r="25" spans="1:26" ht="26.1" customHeight="1" thickBot="1" x14ac:dyDescent="0.2">
      <c r="A25" s="27"/>
      <c r="B25" s="179"/>
      <c r="C25" s="180"/>
      <c r="D25" s="92"/>
      <c r="E25" s="166">
        <v>300</v>
      </c>
      <c r="F25" s="167"/>
      <c r="G25" s="14" t="s">
        <v>29</v>
      </c>
      <c r="H25" s="168" t="str">
        <f>IF(B25="","",D25*E25)</f>
        <v/>
      </c>
      <c r="I25" s="168"/>
      <c r="J25" s="168"/>
      <c r="K25" s="168"/>
      <c r="L25" s="17"/>
      <c r="M25" s="178"/>
      <c r="N25" s="178"/>
      <c r="O25" s="178"/>
      <c r="P25" s="178"/>
      <c r="Q25" s="18"/>
      <c r="R25" s="3"/>
      <c r="S25" s="61" t="str">
        <f>IF(M24="","⇒本人確認方法を選択して下さい","")</f>
        <v>⇒本人確認方法を選択して下さい</v>
      </c>
    </row>
    <row r="26" spans="1:26" ht="26.1" customHeight="1" thickTop="1" x14ac:dyDescent="0.15">
      <c r="A26" s="27"/>
      <c r="B26" s="164"/>
      <c r="C26" s="165"/>
      <c r="D26" s="92"/>
      <c r="E26" s="166">
        <v>300</v>
      </c>
      <c r="F26" s="167"/>
      <c r="G26" s="14" t="s">
        <v>29</v>
      </c>
      <c r="H26" s="168" t="str">
        <f>IF(B26="","",D26*E26)</f>
        <v/>
      </c>
      <c r="I26" s="168"/>
      <c r="J26" s="168"/>
      <c r="K26" s="168"/>
      <c r="L26" s="17"/>
      <c r="M26" s="106" t="s">
        <v>36</v>
      </c>
      <c r="N26" s="107"/>
      <c r="O26" s="107"/>
      <c r="P26" s="107"/>
      <c r="Q26" s="19"/>
      <c r="R26" s="3"/>
      <c r="S26" s="61" t="str">
        <f>IF(AND(M24="その他",M27=""),"⇒具体的に（　）内に入力して下さい",IF(M27="免許証","⇒具体的に（　）内に入力して下さい",IF(M27="保険証","⇒具体的に（　）内に入力して下さい","")))</f>
        <v/>
      </c>
      <c r="T26" s="112" t="s">
        <v>43</v>
      </c>
      <c r="U26" s="113"/>
      <c r="V26" s="113"/>
      <c r="W26" s="113"/>
      <c r="X26" s="113"/>
      <c r="Y26" s="114"/>
      <c r="Z26" s="4"/>
    </row>
    <row r="27" spans="1:26" ht="26.1" customHeight="1" x14ac:dyDescent="0.15">
      <c r="A27" s="27"/>
      <c r="B27" s="164"/>
      <c r="C27" s="165"/>
      <c r="D27" s="92"/>
      <c r="E27" s="166">
        <v>300</v>
      </c>
      <c r="F27" s="167"/>
      <c r="G27" s="14" t="s">
        <v>29</v>
      </c>
      <c r="H27" s="168" t="str">
        <f>IF(B27="","",D27*E27)</f>
        <v/>
      </c>
      <c r="I27" s="168"/>
      <c r="J27" s="168"/>
      <c r="K27" s="168"/>
      <c r="L27" s="17"/>
      <c r="M27" s="142"/>
      <c r="N27" s="142"/>
      <c r="O27" s="142"/>
      <c r="P27" s="142"/>
      <c r="Q27" s="19"/>
      <c r="R27" s="3"/>
      <c r="T27" s="115"/>
      <c r="U27" s="116"/>
      <c r="V27" s="116"/>
      <c r="W27" s="116"/>
      <c r="X27" s="116"/>
      <c r="Y27" s="117"/>
    </row>
    <row r="28" spans="1:26" ht="26.1" customHeight="1" thickBot="1" x14ac:dyDescent="0.2">
      <c r="A28" s="27"/>
      <c r="B28" s="148"/>
      <c r="C28" s="149"/>
      <c r="D28" s="93"/>
      <c r="E28" s="110">
        <v>300</v>
      </c>
      <c r="F28" s="111"/>
      <c r="G28" s="53" t="s">
        <v>29</v>
      </c>
      <c r="H28" s="156" t="str">
        <f>IF(B28="","",D28*E28)</f>
        <v/>
      </c>
      <c r="I28" s="156"/>
      <c r="J28" s="156"/>
      <c r="K28" s="156"/>
      <c r="L28" s="20"/>
      <c r="M28" s="143"/>
      <c r="N28" s="143"/>
      <c r="O28" s="143"/>
      <c r="P28" s="143"/>
      <c r="Q28" s="21"/>
      <c r="R28" s="3"/>
      <c r="T28" s="115"/>
      <c r="U28" s="116"/>
      <c r="V28" s="116"/>
      <c r="W28" s="116"/>
      <c r="X28" s="116"/>
      <c r="Y28" s="117"/>
    </row>
    <row r="29" spans="1:26" ht="24.95" customHeight="1" thickBot="1" x14ac:dyDescent="0.2">
      <c r="A29" s="27"/>
      <c r="B29" s="39"/>
      <c r="C29" s="48" t="s">
        <v>33</v>
      </c>
      <c r="D29" s="24" t="str">
        <f>IF(SUM(D24:D28)=0,"",SUM(D24:D28))</f>
        <v/>
      </c>
      <c r="E29" s="157" t="s">
        <v>32</v>
      </c>
      <c r="F29" s="158"/>
      <c r="G29" s="158"/>
      <c r="H29" s="159" t="str">
        <f>IF(SUM(H24:K28)=0,"",SUM(H24:K28))</f>
        <v/>
      </c>
      <c r="I29" s="159"/>
      <c r="J29" s="159"/>
      <c r="K29" s="160"/>
      <c r="L29" s="161"/>
      <c r="M29" s="161"/>
      <c r="N29" s="161"/>
      <c r="O29" s="161"/>
      <c r="P29" s="161"/>
      <c r="Q29" s="162"/>
      <c r="R29" s="3"/>
      <c r="T29" s="118"/>
      <c r="U29" s="119"/>
      <c r="V29" s="119"/>
      <c r="W29" s="119"/>
      <c r="X29" s="119"/>
      <c r="Y29" s="120"/>
    </row>
    <row r="30" spans="1:26" ht="10.5" customHeight="1" x14ac:dyDescent="0.15">
      <c r="A30" s="27"/>
      <c r="B30" s="146" t="s">
        <v>1</v>
      </c>
      <c r="C30" s="32"/>
      <c r="D30" s="86"/>
      <c r="E30" s="86"/>
      <c r="F30" s="86"/>
      <c r="G30" s="86"/>
      <c r="H30" s="86"/>
      <c r="I30" s="86"/>
      <c r="J30" s="86"/>
      <c r="K30" s="86"/>
      <c r="L30" s="33"/>
      <c r="M30" s="9"/>
      <c r="N30" s="9"/>
      <c r="O30" s="9"/>
      <c r="P30" s="9"/>
      <c r="Q30" s="11"/>
      <c r="R30" s="3"/>
    </row>
    <row r="31" spans="1:26" ht="20.25" customHeight="1" x14ac:dyDescent="0.15">
      <c r="A31" s="27"/>
      <c r="B31" s="146"/>
      <c r="C31" s="52" t="s">
        <v>27</v>
      </c>
      <c r="D31" s="108"/>
      <c r="E31" s="108"/>
      <c r="F31" s="137"/>
      <c r="G31" s="138"/>
      <c r="H31" s="138"/>
      <c r="I31" s="86"/>
      <c r="J31" s="33" t="s">
        <v>42</v>
      </c>
      <c r="K31" s="33"/>
      <c r="L31" s="33"/>
      <c r="M31" s="33"/>
      <c r="N31" s="33"/>
      <c r="O31" s="33"/>
      <c r="P31" s="33"/>
      <c r="Q31" s="46"/>
      <c r="R31" s="3"/>
      <c r="S31" s="61" t="str">
        <f>IF(D31="","⇒受取方法を選択し、郵送の場合は郵送の種類（普通、速達、簡易書留）を選択して下さい","")</f>
        <v>⇒受取方法を選択し、郵送の場合は郵送の種類（普通、速達、簡易書留）を選択して下さい</v>
      </c>
      <c r="T31" s="41"/>
      <c r="V31" s="35"/>
    </row>
    <row r="32" spans="1:26" ht="11.25" customHeight="1" thickBot="1" x14ac:dyDescent="0.2">
      <c r="A32" s="27"/>
      <c r="B32" s="146"/>
      <c r="C32" s="52"/>
      <c r="D32" s="80"/>
      <c r="E32" s="80"/>
      <c r="F32" s="76"/>
      <c r="G32" s="77"/>
      <c r="H32" s="77"/>
      <c r="I32" s="86"/>
      <c r="J32" s="33"/>
      <c r="K32" s="33"/>
      <c r="L32" s="33"/>
      <c r="M32" s="33"/>
      <c r="N32" s="33"/>
      <c r="O32" s="33"/>
      <c r="P32" s="33"/>
      <c r="Q32" s="46"/>
      <c r="R32" s="3"/>
      <c r="S32" s="61"/>
      <c r="T32" s="41"/>
      <c r="V32" s="35"/>
    </row>
    <row r="33" spans="1:28" ht="35.25" customHeight="1" thickTop="1" thickBot="1" x14ac:dyDescent="0.2">
      <c r="A33" s="27"/>
      <c r="B33" s="146"/>
      <c r="C33" s="10" t="str">
        <f>IF(OR(D31="来校",D31=""),"","★郵送種類★")</f>
        <v/>
      </c>
      <c r="D33" s="108"/>
      <c r="E33" s="108"/>
      <c r="F33" s="47" t="s">
        <v>35</v>
      </c>
      <c r="G33" s="109" t="str">
        <f>IF(D31="来校",0,IF(AND(D33="普通郵便",D29=1),110,IF(AND(D33="普通郵便",D29=2),110,IF(AND(D33="普通郵便",D29=3),110,IF(AND(D33="普通郵便",D29=4),180,IF(AND(D33="普通郵便",D29=5),180,IF(AND(D33="普通郵便",D29=6),180,IF(AND(D33="普通郵便",D29=7),270,IF(AND(D33="普通郵便",D29=8),270,IF(AND(D33="普通郵便",D29=9),270,IF(AND(D33="普通郵便",D29=10),270,IF(AND(D33="速達",D29=1),410,IF(AND(D33="速達",D29=2),410,IF(AND(D33="速達",D29=3),410,IF(AND(D33="速達",D29=4),480,IF(AND(D33="速達",D29=5),480,IF(AND(D33="速達",D29=6),480,IF(AND(D33="速達",D29=7),570,IF(AND(D33="速達",D29=8),570,IF(AND(D33="速達",D29=9),570,IF(AND(D33="速達",D29=10),570,IF(AND(D33="簡易書留",D29=1),460,IF(AND(D33="簡易書留",D29=2),460,IF(AND(D33="簡易書留",D29=3),460,IF(AND(D33="簡易書留",D29=4),530,IF(AND(D33="簡易書留",D29=5),530,IF(AND(D33="簡易書留",D29=6),530,IF(AND(D33="簡易書留",D29=7),620,IF(AND(D33="簡易書留",D29=8),620,IF(AND(D33="簡易書留",D29=9),620,IF(AND(D33="簡易書留",D29=9),620,IF(AND(D33="簡易書留",D29=10),620,""))))))))))))))))))))))))))))))))</f>
        <v/>
      </c>
      <c r="H33" s="109"/>
      <c r="I33" s="40" t="s">
        <v>29</v>
      </c>
      <c r="J33" s="33"/>
      <c r="K33" s="33"/>
      <c r="L33" s="33"/>
      <c r="M33" s="33"/>
      <c r="N33" s="33"/>
      <c r="O33" s="33"/>
      <c r="P33" s="33"/>
      <c r="Q33" s="46"/>
      <c r="R33" s="3"/>
      <c r="T33" s="97" t="s">
        <v>49</v>
      </c>
      <c r="U33" s="98"/>
      <c r="V33" s="99"/>
      <c r="X33" s="72"/>
      <c r="Y33" s="72"/>
      <c r="Z33" s="72"/>
      <c r="AA33" s="72"/>
      <c r="AB33" s="72"/>
    </row>
    <row r="34" spans="1:28" ht="35.25" customHeight="1" thickTop="1" thickBot="1" x14ac:dyDescent="0.2">
      <c r="A34" s="27"/>
      <c r="B34" s="146"/>
      <c r="C34" s="10"/>
      <c r="D34" s="150" t="str">
        <f>IF(D31="来校","来校時支払代金","郵送料+手数料")</f>
        <v>郵送料+手数料</v>
      </c>
      <c r="E34" s="151"/>
      <c r="F34" s="152" t="str">
        <f>IF(H29="","",H29+G33)</f>
        <v/>
      </c>
      <c r="G34" s="153"/>
      <c r="H34" s="154"/>
      <c r="I34" s="40" t="s">
        <v>29</v>
      </c>
      <c r="J34" s="54" t="str">
        <f>IF(K34="","","←")</f>
        <v/>
      </c>
      <c r="K34" s="155" t="str">
        <f>IF(D31="","",IF(D31="郵送","この金額の切手を郵送して下さい","来校時にこちらの金額をお支払い下さい"))</f>
        <v/>
      </c>
      <c r="L34" s="155"/>
      <c r="M34" s="155"/>
      <c r="N34" s="155"/>
      <c r="O34" s="155"/>
      <c r="P34" s="155"/>
      <c r="Q34" s="46"/>
      <c r="R34" s="3"/>
      <c r="T34" s="100"/>
      <c r="U34" s="101"/>
      <c r="V34" s="102"/>
      <c r="X34" s="72"/>
      <c r="Y34" s="72"/>
      <c r="Z34" s="72"/>
      <c r="AA34" s="72"/>
      <c r="AB34" s="72"/>
    </row>
    <row r="35" spans="1:28" s="6" customFormat="1" ht="13.5" customHeight="1" thickTop="1" x14ac:dyDescent="0.15">
      <c r="A35" s="34"/>
      <c r="B35" s="146"/>
      <c r="C35" s="2"/>
      <c r="D35" s="7"/>
      <c r="E35" s="7"/>
      <c r="F35" s="7"/>
      <c r="H35" s="7"/>
      <c r="I35" s="7"/>
      <c r="J35" s="33"/>
      <c r="K35" s="33"/>
      <c r="L35" s="33"/>
      <c r="M35" s="33"/>
      <c r="N35" s="33"/>
      <c r="O35" s="33"/>
      <c r="P35" s="33"/>
      <c r="Q35" s="46"/>
      <c r="R35" s="5"/>
      <c r="T35" s="100"/>
      <c r="U35" s="101"/>
      <c r="V35" s="102"/>
      <c r="X35" s="72"/>
      <c r="Y35" s="72"/>
      <c r="Z35" s="72"/>
      <c r="AA35" s="72"/>
      <c r="AB35" s="72"/>
    </row>
    <row r="36" spans="1:28" ht="18" customHeight="1" thickBot="1" x14ac:dyDescent="0.2">
      <c r="A36" s="27"/>
      <c r="B36" s="146"/>
      <c r="C36" s="2" t="s">
        <v>34</v>
      </c>
      <c r="D36" s="7"/>
      <c r="E36" s="7"/>
      <c r="F36" s="7"/>
      <c r="G36" s="7"/>
      <c r="H36" s="7"/>
      <c r="I36" s="7"/>
      <c r="J36" s="33"/>
      <c r="K36" s="33"/>
      <c r="L36" s="33"/>
      <c r="M36" s="33"/>
      <c r="N36" s="33"/>
      <c r="O36" s="33"/>
      <c r="P36" s="33"/>
      <c r="Q36" s="46"/>
      <c r="R36" s="3"/>
      <c r="T36" s="103"/>
      <c r="U36" s="104"/>
      <c r="V36" s="105"/>
      <c r="X36" s="72"/>
      <c r="Y36" s="72"/>
      <c r="Z36" s="72"/>
      <c r="AA36" s="72"/>
      <c r="AB36" s="72"/>
    </row>
    <row r="37" spans="1:28" ht="18" customHeight="1" thickTop="1" x14ac:dyDescent="0.15">
      <c r="A37" s="27"/>
      <c r="B37" s="146"/>
      <c r="C37" s="36" t="s">
        <v>13</v>
      </c>
      <c r="D37" s="78"/>
      <c r="E37" s="77" t="s">
        <v>14</v>
      </c>
      <c r="F37" s="144"/>
      <c r="G37" s="144"/>
      <c r="H37" s="37"/>
      <c r="I37" s="37"/>
      <c r="J37" s="45"/>
      <c r="K37" s="45"/>
      <c r="L37" s="45"/>
      <c r="M37" s="45"/>
      <c r="N37" s="45"/>
      <c r="O37" s="45"/>
      <c r="P37" s="45"/>
      <c r="Q37" s="46"/>
      <c r="R37" s="3"/>
    </row>
    <row r="38" spans="1:28" ht="24" customHeight="1" x14ac:dyDescent="0.15">
      <c r="A38" s="27"/>
      <c r="B38" s="146"/>
      <c r="C38" s="68" t="s">
        <v>44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42"/>
      <c r="Q38" s="43"/>
      <c r="R38" s="3"/>
      <c r="S38" s="61" t="str">
        <f>IF(OR(D37="",F37="",D38=""),"⇒現住所以外への郵送を希望の場合、入力して下さい","")</f>
        <v>⇒現住所以外への郵送を希望の場合、入力して下さい</v>
      </c>
    </row>
    <row r="39" spans="1:28" ht="25.5" customHeight="1" x14ac:dyDescent="0.15">
      <c r="A39" s="27"/>
      <c r="B39" s="146"/>
      <c r="C39" s="68" t="s">
        <v>45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42"/>
      <c r="Q39" s="43"/>
      <c r="R39" s="3"/>
    </row>
    <row r="40" spans="1:28" ht="9.75" customHeight="1" x14ac:dyDescent="0.15">
      <c r="A40" s="27"/>
      <c r="B40" s="146"/>
      <c r="C40" s="3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11"/>
      <c r="R40" s="3"/>
    </row>
    <row r="41" spans="1:28" ht="20.100000000000001" customHeight="1" x14ac:dyDescent="0.15">
      <c r="A41" s="27"/>
      <c r="B41" s="146"/>
      <c r="C41" s="57" t="s">
        <v>37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87"/>
      <c r="Q41" s="49"/>
      <c r="R41" s="3"/>
      <c r="S41" s="61" t="str">
        <f>IF(D41="","⇒その他何かあれば、入力して下さい","")</f>
        <v>⇒その他何かあれば、入力して下さい</v>
      </c>
    </row>
    <row r="42" spans="1:28" ht="20.100000000000001" customHeight="1" thickBot="1" x14ac:dyDescent="0.2">
      <c r="A42" s="27"/>
      <c r="B42" s="147"/>
      <c r="C42" s="50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88"/>
      <c r="Q42" s="51"/>
      <c r="R42" s="3"/>
    </row>
    <row r="43" spans="1:28" ht="28.5" customHeight="1" thickBot="1" x14ac:dyDescent="0.2">
      <c r="A43" s="82"/>
      <c r="B43" s="83"/>
      <c r="C43" s="83"/>
      <c r="D43" s="83"/>
      <c r="E43" s="83"/>
      <c r="F43" s="83"/>
      <c r="G43" s="83"/>
      <c r="H43" s="83"/>
      <c r="I43" s="83"/>
      <c r="J43" s="83"/>
      <c r="K43" s="90" t="s">
        <v>50</v>
      </c>
      <c r="L43" s="90"/>
      <c r="M43" s="90"/>
      <c r="N43" s="67" t="s">
        <v>41</v>
      </c>
      <c r="O43" s="83"/>
      <c r="P43" s="83"/>
      <c r="Q43" s="83"/>
      <c r="R43" s="84"/>
    </row>
    <row r="44" spans="1:28" ht="14.25" thickTop="1" x14ac:dyDescent="0.15"/>
  </sheetData>
  <sheetProtection algorithmName="SHA-512" hashValue="nkCDHcjLoM4F3flc5+iPtBgO3Eft6jarxqUr9LkqIDVbmZwj3NXuoCrh2h2O1Kb28FN1xuk5adc49/IKXuioJQ==" saltValue="afUUKzNK/TNKiNeYhpZXaw==" spinCount="100000" sheet="1" selectLockedCells="1"/>
  <dataConsolidate/>
  <mergeCells count="62">
    <mergeCell ref="B22:C22"/>
    <mergeCell ref="L11:O11"/>
    <mergeCell ref="P11:Q11"/>
    <mergeCell ref="D18:O18"/>
    <mergeCell ref="F16:G16"/>
    <mergeCell ref="D17:O17"/>
    <mergeCell ref="D13:I13"/>
    <mergeCell ref="D14:I14"/>
    <mergeCell ref="D19:E19"/>
    <mergeCell ref="D11:F11"/>
    <mergeCell ref="D22:G22"/>
    <mergeCell ref="J22:P22"/>
    <mergeCell ref="B23:C23"/>
    <mergeCell ref="E23:G23"/>
    <mergeCell ref="H23:K23"/>
    <mergeCell ref="L23:Q23"/>
    <mergeCell ref="B24:C24"/>
    <mergeCell ref="E24:F24"/>
    <mergeCell ref="H24:K24"/>
    <mergeCell ref="M24:P25"/>
    <mergeCell ref="B25:C25"/>
    <mergeCell ref="E25:F25"/>
    <mergeCell ref="H25:K25"/>
    <mergeCell ref="B26:C26"/>
    <mergeCell ref="E26:F26"/>
    <mergeCell ref="H26:K26"/>
    <mergeCell ref="B27:C27"/>
    <mergeCell ref="E27:F27"/>
    <mergeCell ref="H27:K27"/>
    <mergeCell ref="D42:O42"/>
    <mergeCell ref="M27:P28"/>
    <mergeCell ref="F37:G37"/>
    <mergeCell ref="D38:O38"/>
    <mergeCell ref="B30:B42"/>
    <mergeCell ref="B28:C28"/>
    <mergeCell ref="D34:E34"/>
    <mergeCell ref="F34:H34"/>
    <mergeCell ref="K34:P34"/>
    <mergeCell ref="H28:K28"/>
    <mergeCell ref="E29:G29"/>
    <mergeCell ref="H29:K29"/>
    <mergeCell ref="L29:Q29"/>
    <mergeCell ref="D31:E31"/>
    <mergeCell ref="F31:H31"/>
    <mergeCell ref="D41:O41"/>
    <mergeCell ref="G2:R4"/>
    <mergeCell ref="G19:I19"/>
    <mergeCell ref="K19:O19"/>
    <mergeCell ref="A6:R6"/>
    <mergeCell ref="D9:E9"/>
    <mergeCell ref="N10:R10"/>
    <mergeCell ref="D12:F12"/>
    <mergeCell ref="L12:Q12"/>
    <mergeCell ref="L13:Q14"/>
    <mergeCell ref="H9:K9"/>
    <mergeCell ref="D39:O39"/>
    <mergeCell ref="T33:V36"/>
    <mergeCell ref="M26:P26"/>
    <mergeCell ref="D33:E33"/>
    <mergeCell ref="G33:H33"/>
    <mergeCell ref="E28:F28"/>
    <mergeCell ref="T26:Y29"/>
  </mergeCells>
  <phoneticPr fontId="1"/>
  <conditionalFormatting sqref="D42:O42">
    <cfRule type="notContainsBlanks" dxfId="56" priority="72">
      <formula>LEN(TRIM(D42))&gt;0</formula>
    </cfRule>
  </conditionalFormatting>
  <conditionalFormatting sqref="D41:O41">
    <cfRule type="notContainsBlanks" dxfId="55" priority="71">
      <formula>LEN(TRIM(D41))&gt;0</formula>
    </cfRule>
  </conditionalFormatting>
  <conditionalFormatting sqref="D38:O38 D39">
    <cfRule type="notContainsBlanks" dxfId="54" priority="70">
      <formula>LEN(TRIM(D38))&gt;0</formula>
    </cfRule>
  </conditionalFormatting>
  <conditionalFormatting sqref="F37:G37">
    <cfRule type="notContainsBlanks" dxfId="53" priority="69">
      <formula>LEN(TRIM(F37))&gt;0</formula>
    </cfRule>
  </conditionalFormatting>
  <conditionalFormatting sqref="D37">
    <cfRule type="notContainsBlanks" dxfId="52" priority="68">
      <formula>LEN(TRIM(D37))&gt;0</formula>
    </cfRule>
  </conditionalFormatting>
  <conditionalFormatting sqref="L7">
    <cfRule type="notContainsBlanks" dxfId="51" priority="65">
      <formula>LEN(TRIM(L7))&gt;0</formula>
    </cfRule>
  </conditionalFormatting>
  <conditionalFormatting sqref="N7">
    <cfRule type="notContainsBlanks" dxfId="50" priority="64">
      <formula>LEN(TRIM(N7))&gt;0</formula>
    </cfRule>
  </conditionalFormatting>
  <conditionalFormatting sqref="P7">
    <cfRule type="notContainsBlanks" dxfId="49" priority="63">
      <formula>LEN(TRIM(P7))&gt;0</formula>
    </cfRule>
  </conditionalFormatting>
  <conditionalFormatting sqref="D9:E9">
    <cfRule type="notContainsBlanks" dxfId="48" priority="62">
      <formula>LEN(TRIM(D9))&gt;0</formula>
    </cfRule>
  </conditionalFormatting>
  <conditionalFormatting sqref="E10">
    <cfRule type="notContainsBlanks" dxfId="47" priority="58">
      <formula>LEN(TRIM(E10))&gt;0</formula>
    </cfRule>
  </conditionalFormatting>
  <conditionalFormatting sqref="D10">
    <cfRule type="notContainsBlanks" dxfId="46" priority="57">
      <formula>LEN(TRIM(D10))&gt;0</formula>
    </cfRule>
  </conditionalFormatting>
  <conditionalFormatting sqref="D12">
    <cfRule type="notContainsBlanks" dxfId="45" priority="55">
      <formula>LEN(TRIM(D12))&gt;0</formula>
    </cfRule>
  </conditionalFormatting>
  <conditionalFormatting sqref="D13">
    <cfRule type="notContainsBlanks" dxfId="44" priority="54">
      <formula>LEN(TRIM(D13))&gt;0</formula>
    </cfRule>
  </conditionalFormatting>
  <conditionalFormatting sqref="D14">
    <cfRule type="notContainsBlanks" dxfId="43" priority="53">
      <formula>LEN(TRIM(D14))&gt;0</formula>
    </cfRule>
  </conditionalFormatting>
  <conditionalFormatting sqref="D15">
    <cfRule type="notContainsBlanks" dxfId="42" priority="52">
      <formula>LEN(TRIM(D15))&gt;0</formula>
    </cfRule>
  </conditionalFormatting>
  <conditionalFormatting sqref="D16">
    <cfRule type="notContainsBlanks" dxfId="41" priority="48">
      <formula>LEN(TRIM(D16))&gt;0</formula>
    </cfRule>
  </conditionalFormatting>
  <conditionalFormatting sqref="F16:G16">
    <cfRule type="notContainsBlanks" dxfId="40" priority="47">
      <formula>LEN(TRIM(F16))&gt;0</formula>
    </cfRule>
  </conditionalFormatting>
  <conditionalFormatting sqref="G19:I19">
    <cfRule type="notContainsBlanks" dxfId="39" priority="43">
      <formula>LEN(TRIM(G19))&gt;0</formula>
    </cfRule>
  </conditionalFormatting>
  <conditionalFormatting sqref="K34:P34">
    <cfRule type="containsBlanks" dxfId="38" priority="66">
      <formula>LEN(TRIM(K34))=0</formula>
    </cfRule>
  </conditionalFormatting>
  <conditionalFormatting sqref="M27">
    <cfRule type="expression" dxfId="37" priority="16">
      <formula>OR($M$24="免許証",$M$24="マイナンバーカード")</formula>
    </cfRule>
  </conditionalFormatting>
  <conditionalFormatting sqref="E15">
    <cfRule type="notContainsBlanks" dxfId="36" priority="51">
      <formula>LEN(TRIM(E15))&gt;0</formula>
    </cfRule>
  </conditionalFormatting>
  <conditionalFormatting sqref="G15">
    <cfRule type="notContainsBlanks" dxfId="35" priority="50">
      <formula>LEN(TRIM(G15))&gt;0</formula>
    </cfRule>
  </conditionalFormatting>
  <conditionalFormatting sqref="I15">
    <cfRule type="notContainsBlanks" dxfId="34" priority="49">
      <formula>LEN(TRIM(I15))&gt;0</formula>
    </cfRule>
  </conditionalFormatting>
  <conditionalFormatting sqref="D17:O17">
    <cfRule type="notContainsBlanks" dxfId="33" priority="46">
      <formula>LEN(TRIM(D17))&gt;0</formula>
    </cfRule>
  </conditionalFormatting>
  <conditionalFormatting sqref="D18:O18">
    <cfRule type="notContainsBlanks" dxfId="32" priority="45">
      <formula>LEN(TRIM(D18))&gt;0</formula>
    </cfRule>
  </conditionalFormatting>
  <conditionalFormatting sqref="D19:E19">
    <cfRule type="notContainsBlanks" dxfId="31" priority="44">
      <formula>LEN(TRIM(D19))&gt;0</formula>
    </cfRule>
  </conditionalFormatting>
  <conditionalFormatting sqref="K19:O19">
    <cfRule type="notContainsBlanks" dxfId="30" priority="42">
      <formula>LEN(TRIM(K19))&gt;0</formula>
    </cfRule>
  </conditionalFormatting>
  <conditionalFormatting sqref="B24:C24">
    <cfRule type="notContainsBlanks" dxfId="29" priority="41">
      <formula>LEN(TRIM(B24))&gt;0</formula>
    </cfRule>
  </conditionalFormatting>
  <conditionalFormatting sqref="D24:D28">
    <cfRule type="notContainsBlanks" dxfId="28" priority="40">
      <formula>LEN(TRIM(D24))&gt;0</formula>
    </cfRule>
  </conditionalFormatting>
  <conditionalFormatting sqref="M24:P25">
    <cfRule type="notContainsBlanks" dxfId="27" priority="39">
      <formula>LEN(TRIM(M24))&gt;0</formula>
    </cfRule>
  </conditionalFormatting>
  <conditionalFormatting sqref="M27">
    <cfRule type="notContainsBlanks" dxfId="26" priority="17">
      <formula>LEN(TRIM(M27))&gt;0</formula>
    </cfRule>
  </conditionalFormatting>
  <conditionalFormatting sqref="D22 H22">
    <cfRule type="notContainsBlanks" dxfId="25" priority="38">
      <formula>LEN(TRIM(D22))&gt;0</formula>
    </cfRule>
  </conditionalFormatting>
  <conditionalFormatting sqref="D31:E32">
    <cfRule type="notContainsBlanks" dxfId="24" priority="37">
      <formula>LEN(TRIM(D31))&gt;0</formula>
    </cfRule>
  </conditionalFormatting>
  <conditionalFormatting sqref="D33:E33">
    <cfRule type="expression" dxfId="23" priority="36">
      <formula>$D$31="来校"</formula>
    </cfRule>
    <cfRule type="notContainsBlanks" dxfId="22" priority="67">
      <formula>LEN(TRIM(D33))&gt;0</formula>
    </cfRule>
  </conditionalFormatting>
  <conditionalFormatting sqref="P11:Q11">
    <cfRule type="notContainsBlanks" dxfId="21" priority="35">
      <formula>LEN(TRIM(P11))&gt;0</formula>
    </cfRule>
  </conditionalFormatting>
  <conditionalFormatting sqref="J22:P22">
    <cfRule type="notContainsBlanks" dxfId="20" priority="22">
      <formula>LEN(TRIM(J22))&gt;0</formula>
    </cfRule>
    <cfRule type="expression" dxfId="19" priority="73">
      <formula>$D$22="その他"</formula>
    </cfRule>
  </conditionalFormatting>
  <conditionalFormatting sqref="F34:H34">
    <cfRule type="notContainsBlanks" dxfId="18" priority="21">
      <formula>LEN(TRIM(F34))&gt;0</formula>
    </cfRule>
  </conditionalFormatting>
  <conditionalFormatting sqref="L13:Q14">
    <cfRule type="expression" dxfId="17" priority="19">
      <formula>$D$12="英語"</formula>
    </cfRule>
    <cfRule type="expression" dxfId="16" priority="18">
      <formula>$L$13&lt;&gt;""</formula>
    </cfRule>
  </conditionalFormatting>
  <conditionalFormatting sqref="M27:P28">
    <cfRule type="expression" dxfId="15" priority="56">
      <formula>$M$24="その他"</formula>
    </cfRule>
    <cfRule type="expression" dxfId="14" priority="74">
      <formula>$M$24=""</formula>
    </cfRule>
  </conditionalFormatting>
  <conditionalFormatting sqref="B25:C28">
    <cfRule type="notContainsBlanks" dxfId="13" priority="12">
      <formula>LEN(TRIM(B25))&gt;0</formula>
    </cfRule>
  </conditionalFormatting>
  <conditionalFormatting sqref="H9:K9">
    <cfRule type="expression" dxfId="12" priority="4">
      <formula>OR($D$9="電気",$D$9="EIエンジニア")</formula>
    </cfRule>
    <cfRule type="expression" dxfId="11" priority="3">
      <formula>OR($D$9="普通",$D$9="ITビジネス",$D$9="商業")</formula>
    </cfRule>
    <cfRule type="expression" dxfId="10" priority="2">
      <formula>$H$9&lt;&gt;""</formula>
    </cfRule>
  </conditionalFormatting>
  <conditionalFormatting sqref="D11:F11">
    <cfRule type="notContainsBlanks" dxfId="9" priority="1">
      <formula>LEN(TRIM(D11))&gt;0</formula>
    </cfRule>
  </conditionalFormatting>
  <dataValidations count="14">
    <dataValidation type="list" allowBlank="1" showInputMessage="1" showErrorMessage="1" sqref="D10 D15">
      <formula1>"昭和,平成,令和"</formula1>
    </dataValidation>
    <dataValidation type="list" allowBlank="1" showInputMessage="1" showErrorMessage="1" sqref="G15">
      <formula1>"1,2,3,4,5,6,7,8,9,10,11,12"</formula1>
    </dataValidation>
    <dataValidation type="list" allowBlank="1" showInputMessage="1" showErrorMessage="1" sqref="I15">
      <formula1>"1,2,3,4,5,6,7,8,9,10,11,12,13,14,15,16,17,18,19,20,21,22,23,24,25,26,27,28,29,30,31"</formula1>
    </dataValidation>
    <dataValidation type="textLength" operator="equal" allowBlank="1" showInputMessage="1" showErrorMessage="1" error="3桁で入力して下さい" sqref="D16 D37">
      <formula1>3</formula1>
    </dataValidation>
    <dataValidation type="textLength" operator="equal" allowBlank="1" showInputMessage="1" showErrorMessage="1" error="4桁で入力して下さい" sqref="F16:G16 F37:G37">
      <formula1>4</formula1>
    </dataValidation>
    <dataValidation type="list" allowBlank="1" showInputMessage="1" showErrorMessage="1" sqref="D24:D28">
      <formula1>"1,2,3,4,5,6,7,8,9,10"</formula1>
    </dataValidation>
    <dataValidation type="list" allowBlank="1" showInputMessage="1" showErrorMessage="1" sqref="M24:P25">
      <formula1>"マイナンバーカード,免許証,その他"</formula1>
    </dataValidation>
    <dataValidation type="list" allowBlank="1" showInputMessage="1" showErrorMessage="1" sqref="D31:E31">
      <formula1>"来校,郵送"</formula1>
    </dataValidation>
    <dataValidation type="list" allowBlank="1" showInputMessage="1" showErrorMessage="1" sqref="D33:E33">
      <formula1>"普通郵便,速達,簡易書留"</formula1>
    </dataValidation>
    <dataValidation type="list" allowBlank="1" showInputMessage="1" showErrorMessage="1" sqref="D22">
      <formula1>"進学,就職,その他"</formula1>
    </dataValidation>
    <dataValidation type="list" allowBlank="1" showInputMessage="1" showErrorMessage="1" sqref="D12:F12">
      <formula1>"日本語,英語"</formula1>
    </dataValidation>
    <dataValidation type="list" allowBlank="1" showInputMessage="1" showErrorMessage="1" sqref="B24:C28">
      <formula1>"卒業証明書,調査書(卒業後5年),成績証明書(卒業後5年),単位修得証明書(卒業後20年),推薦書(卒業後5年),保存年限経過証明"</formula1>
    </dataValidation>
    <dataValidation type="list" allowBlank="1" showInputMessage="1" showErrorMessage="1" sqref="D9:E9">
      <formula1>INDIRECT("科[科]")</formula1>
    </dataValidation>
    <dataValidation type="list" allowBlank="1" showInputMessage="1" showErrorMessage="1" sqref="H9">
      <formula1>INDIRECT($D$9:$E$9)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95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hisamatsu</dc:creator>
  <cp:lastModifiedBy>清野</cp:lastModifiedBy>
  <cp:lastPrinted>2026-02-24T03:47:29Z</cp:lastPrinted>
  <dcterms:created xsi:type="dcterms:W3CDTF">2013-03-14T06:52:15Z</dcterms:created>
  <dcterms:modified xsi:type="dcterms:W3CDTF">2026-02-24T23:49:17Z</dcterms:modified>
</cp:coreProperties>
</file>